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olkersrV2/Documents/FERWebSite2010/-NewWebsite/_pecourse/1D4_Buckling/"/>
    </mc:Choice>
  </mc:AlternateContent>
  <xr:revisionPtr revIDLastSave="0" documentId="13_ncr:1_{9A40C512-9DA1-A140-A377-FEDE8561016A}" xr6:coauthVersionLast="36" xr6:coauthVersionMax="36" xr10:uidLastSave="{00000000-0000-0000-0000-000000000000}"/>
  <bookViews>
    <workbookView xWindow="1000" yWindow="1080" windowWidth="47860" windowHeight="23800" tabRatio="500" xr2:uid="{00000000-000D-0000-FFFF-FFFF00000000}"/>
  </bookViews>
  <sheets>
    <sheet name="Euler Buckling" sheetId="3" r:id="rId1"/>
  </sheets>
  <definedNames>
    <definedName name="_density">'Euler Buckling'!#REF!</definedName>
    <definedName name="_rou">'Euler Buckling'!#REF!</definedName>
    <definedName name="A_active">'Euler Buckling'!$E$26</definedName>
    <definedName name="A_overide">'Euler Buckling'!$E$24</definedName>
    <definedName name="A_table">'Euler Buckling'!$E$21</definedName>
    <definedName name="Across">'Euler Buckling'!#REF!</definedName>
    <definedName name="C_active">'Euler Buckling'!$E$17</definedName>
    <definedName name="C_buckle">'Euler Buckling'!#REF!</definedName>
    <definedName name="C_constant">'Euler Buckling'!#REF!</definedName>
    <definedName name="C_mat">'Euler Buckling'!$E$9</definedName>
    <definedName name="C_select">'Euler Buckling'!#REF!</definedName>
    <definedName name="E_youngmod">'Euler Buckling'!$E$10</definedName>
    <definedName name="Fbuckle">'Euler Buckling'!$E$31</definedName>
    <definedName name="I_active">'Euler Buckling'!$E$25</definedName>
    <definedName name="I_overide">'Euler Buckling'!$E$23</definedName>
    <definedName name="I_polar">'Euler Buckling'!#REF!</definedName>
    <definedName name="I_table">'Euler Buckling'!$E$20</definedName>
    <definedName name="k_active">'Euler Buckling'!$E$27</definedName>
    <definedName name="k_const">'Euler Buckling'!#REF!</definedName>
    <definedName name="k_overide">'Euler Buckling'!#REF!</definedName>
    <definedName name="L_column">'Euler Buckling'!$E$18</definedName>
    <definedName name="mode">'Euler Buckling'!$M$8</definedName>
    <definedName name="select_boundary">'Euler Buckling'!$E$13</definedName>
    <definedName name="select_Cconst">'Euler Buckling'!$E$16</definedName>
    <definedName name="select_geom">'Euler Buckling'!$E$19</definedName>
    <definedName name="select_overide">'Euler Buckling'!$E$22</definedName>
    <definedName name="sigma_yield">'Euler Buckling'!$E$12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3" i="3" l="1"/>
  <c r="N23" i="3"/>
  <c r="Q23" i="3"/>
  <c r="Q22" i="3"/>
  <c r="N22" i="3" s="1"/>
  <c r="P23" i="3"/>
  <c r="P22" i="3"/>
  <c r="O22" i="3" s="1"/>
  <c r="P21" i="3"/>
  <c r="O21" i="3" s="1"/>
  <c r="P20" i="3"/>
  <c r="O20" i="3" s="1"/>
  <c r="Q20" i="3"/>
  <c r="R21" i="3"/>
  <c r="Q21" i="3"/>
  <c r="N21" i="3" s="1"/>
  <c r="R20" i="3"/>
  <c r="E12" i="3"/>
  <c r="E15" i="3"/>
  <c r="E14" i="3"/>
  <c r="N20" i="3" l="1"/>
  <c r="E20" i="3"/>
  <c r="E25" i="3" s="1"/>
  <c r="E21" i="3"/>
  <c r="E26" i="3" s="1"/>
  <c r="E17" i="3"/>
  <c r="E11" i="3"/>
  <c r="E10" i="3" s="1"/>
  <c r="E27" i="3" l="1"/>
  <c r="E29" i="3" s="1"/>
  <c r="E30" i="3" s="1"/>
  <c r="E36" i="3"/>
  <c r="E37" i="3" s="1"/>
  <c r="E31" i="3"/>
  <c r="E32" i="3" l="1"/>
  <c r="E33" i="3"/>
  <c r="E34" i="3" s="1"/>
</calcChain>
</file>

<file path=xl/sharedStrings.xml><?xml version="1.0" encoding="utf-8"?>
<sst xmlns="http://schemas.openxmlformats.org/spreadsheetml/2006/main" count="130" uniqueCount="105">
  <si>
    <t>Author: Folkers Rojas</t>
  </si>
  <si>
    <t>Description</t>
  </si>
  <si>
    <t>Value</t>
  </si>
  <si>
    <t>Unit</t>
  </si>
  <si>
    <t>Parameters</t>
  </si>
  <si>
    <t>Metric Values</t>
  </si>
  <si>
    <t>N</t>
  </si>
  <si>
    <t>1 lbs 4.45 N</t>
  </si>
  <si>
    <t>Fill IN</t>
  </si>
  <si>
    <t>Results</t>
  </si>
  <si>
    <t>Materials</t>
  </si>
  <si>
    <t>USER Input</t>
  </si>
  <si>
    <t>lbf</t>
  </si>
  <si>
    <t>See Table</t>
  </si>
  <si>
    <t>Comments</t>
  </si>
  <si>
    <t>Drop Down Select</t>
  </si>
  <si>
    <t>Boundary Conditions</t>
  </si>
  <si>
    <t>Material of Column</t>
  </si>
  <si>
    <t>Critical Length</t>
  </si>
  <si>
    <t>Young's Modulus</t>
  </si>
  <si>
    <t>Aluminum</t>
  </si>
  <si>
    <t>GPa</t>
  </si>
  <si>
    <t>User Input</t>
  </si>
  <si>
    <t>I (m^4)</t>
  </si>
  <si>
    <t>Rectangular Solid</t>
  </si>
  <si>
    <t>Rectangular Hollow</t>
  </si>
  <si>
    <t>Circular Solid</t>
  </si>
  <si>
    <t>Circular Hollow</t>
  </si>
  <si>
    <t>Option C</t>
  </si>
  <si>
    <t>Overide I Column?</t>
  </si>
  <si>
    <t>Yes</t>
  </si>
  <si>
    <t>No</t>
  </si>
  <si>
    <t>Yes/No</t>
  </si>
  <si>
    <t>Axial Buckling</t>
  </si>
  <si>
    <t>m</t>
  </si>
  <si>
    <t>Title: Euler Buckling</t>
  </si>
  <si>
    <t>Axial Force to Buckle</t>
  </si>
  <si>
    <t>I major</t>
  </si>
  <si>
    <t>m^2</t>
  </si>
  <si>
    <t>Area</t>
  </si>
  <si>
    <t>Both ends pinned</t>
  </si>
  <si>
    <t>Both ends built in</t>
  </si>
  <si>
    <t>One end pinned, one built in</t>
  </si>
  <si>
    <t>One end built in, one end free</t>
  </si>
  <si>
    <t>One end built in, free w/ fixed rotation</t>
  </si>
  <si>
    <t>One end pinned, free w/ fixed rotation</t>
  </si>
  <si>
    <t>C_ideal</t>
  </si>
  <si>
    <t xml:space="preserve">   Cross Sectional area</t>
  </si>
  <si>
    <t xml:space="preserve">   Cross sectional area - overide</t>
  </si>
  <si>
    <t>Column geometry</t>
  </si>
  <si>
    <t>m^4</t>
  </si>
  <si>
    <t>Column Geometry</t>
  </si>
  <si>
    <t>Cross Sectional Area</t>
  </si>
  <si>
    <t>C_AISC recommended</t>
  </si>
  <si>
    <t xml:space="preserve">   Young's Modulus </t>
  </si>
  <si>
    <t xml:space="preserve">   Buckling Constant (C_AISC recommended)</t>
  </si>
  <si>
    <t xml:space="preserve">   Buckling Constant (C_ideal)</t>
  </si>
  <si>
    <t>Select Buckling Constant (Ideal or IASC)</t>
  </si>
  <si>
    <t xml:space="preserve">   Buckling Constant Active</t>
  </si>
  <si>
    <t>Cross sectional area - Active</t>
  </si>
  <si>
    <t>Radius of gyration - Active</t>
  </si>
  <si>
    <t>Yield Strength</t>
  </si>
  <si>
    <t>MPa</t>
  </si>
  <si>
    <t xml:space="preserve">   Yield Strength</t>
  </si>
  <si>
    <t>use for Euler stress limit</t>
  </si>
  <si>
    <t>Pg 51-2 Mechanical Engineering Ref. Manual</t>
  </si>
  <si>
    <t>0) Euler theory requirement: stress cannot exceed half of the compressive yield strenght of the column material</t>
  </si>
  <si>
    <t>Slenderness Ratio</t>
  </si>
  <si>
    <t>See comment 1</t>
  </si>
  <si>
    <t>Source: Section 51-2 PE Mechanical Engineering Reference manual</t>
  </si>
  <si>
    <t xml:space="preserve">   Area moment of Inertia - Overide</t>
  </si>
  <si>
    <t>Area moment of inertia  - Active</t>
  </si>
  <si>
    <t xml:space="preserve">   Area moment of Inertia from Table</t>
  </si>
  <si>
    <t>Height</t>
  </si>
  <si>
    <t>Width</t>
  </si>
  <si>
    <t>Thickness</t>
  </si>
  <si>
    <t>Circular Geometry</t>
  </si>
  <si>
    <t>Iminor</t>
  </si>
  <si>
    <t>mm^4</t>
  </si>
  <si>
    <t>Rectangular (mm Units)</t>
  </si>
  <si>
    <t>mm^2</t>
  </si>
  <si>
    <t>Check for Min or Max</t>
  </si>
  <si>
    <t>Option B</t>
  </si>
  <si>
    <t>Stress</t>
  </si>
  <si>
    <t>-</t>
  </si>
  <si>
    <t>Euler Theory Requirement</t>
  </si>
  <si>
    <t>See Comment 0</t>
  </si>
  <si>
    <t>Diameter (OD)</t>
  </si>
  <si>
    <t>Pa</t>
  </si>
  <si>
    <t>1) Typical critical slender ratio (L/k) range from 80 to 120</t>
  </si>
  <si>
    <t xml:space="preserve">   Check for Intermeiate Column Analysis</t>
  </si>
  <si>
    <t>Intermediate Column(J.B. Johnson Formula)</t>
  </si>
  <si>
    <t>Critical Stress (Johnson Formula)</t>
  </si>
  <si>
    <t>Critical Buckling for Intermdiate Columns</t>
  </si>
  <si>
    <t>ONLY Intermediate Column</t>
  </si>
  <si>
    <t>Column Properties</t>
  </si>
  <si>
    <t>Date: 20200728 Updated</t>
  </si>
  <si>
    <t>Copper</t>
  </si>
  <si>
    <t>Nylon</t>
  </si>
  <si>
    <t>Stainless AISI 302</t>
  </si>
  <si>
    <t>Steel Structural ASTM A36</t>
  </si>
  <si>
    <t>Titanium Alloy</t>
  </si>
  <si>
    <t>I Beam</t>
  </si>
  <si>
    <t>Web t</t>
  </si>
  <si>
    <t>Flange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</si>
</sst>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1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4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" xfId="0" applyFill="1" applyBorder="1"/>
    <xf numFmtId="0" fontId="0" fillId="2" borderId="4" xfId="0" applyFill="1" applyBorder="1"/>
    <xf numFmtId="164" fontId="0" fillId="4" borderId="1" xfId="0" applyNumberFormat="1" applyFill="1" applyBorder="1"/>
    <xf numFmtId="164" fontId="5" fillId="2" borderId="1" xfId="0" applyNumberFormat="1" applyFont="1" applyFill="1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/>
    <xf numFmtId="165" fontId="0" fillId="2" borderId="1" xfId="0" applyNumberFormat="1" applyFill="1" applyBorder="1"/>
    <xf numFmtId="11" fontId="0" fillId="2" borderId="1" xfId="0" applyNumberFormat="1" applyFill="1" applyBorder="1"/>
    <xf numFmtId="2" fontId="5" fillId="2" borderId="1" xfId="0" applyNumberFormat="1" applyFont="1" applyFill="1" applyBorder="1"/>
    <xf numFmtId="1" fontId="5" fillId="2" borderId="1" xfId="0" applyNumberFormat="1" applyFont="1" applyFill="1" applyBorder="1"/>
    <xf numFmtId="0" fontId="6" fillId="2" borderId="0" xfId="0" applyFont="1" applyFill="1" applyAlignment="1"/>
    <xf numFmtId="0" fontId="0" fillId="5" borderId="1" xfId="0" applyFill="1" applyBorder="1"/>
    <xf numFmtId="0" fontId="0" fillId="2" borderId="0" xfId="0" applyFont="1" applyFill="1"/>
    <xf numFmtId="0" fontId="0" fillId="5" borderId="1" xfId="0" applyFont="1" applyFill="1" applyBorder="1"/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left" vertical="top" wrapText="1"/>
    </xf>
    <xf numFmtId="164" fontId="0" fillId="2" borderId="1" xfId="0" applyNumberFormat="1" applyFill="1" applyBorder="1"/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18" xfId="0" applyFill="1" applyBorder="1"/>
    <xf numFmtId="2" fontId="0" fillId="5" borderId="1" xfId="0" applyNumberFormat="1" applyFill="1" applyBorder="1"/>
    <xf numFmtId="0" fontId="0" fillId="2" borderId="1" xfId="0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/>
    <xf numFmtId="0" fontId="0" fillId="2" borderId="21" xfId="0" applyFill="1" applyBorder="1" applyAlignment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165" fontId="0" fillId="2" borderId="14" xfId="0" applyNumberFormat="1" applyFill="1" applyBorder="1"/>
    <xf numFmtId="0" fontId="0" fillId="2" borderId="6" xfId="0" applyFill="1" applyBorder="1" applyAlignment="1">
      <alignment vertical="top" wrapText="1"/>
    </xf>
    <xf numFmtId="0" fontId="0" fillId="2" borderId="5" xfId="0" applyFill="1" applyBorder="1" applyAlignment="1">
      <alignment vertical="top"/>
    </xf>
    <xf numFmtId="0" fontId="2" fillId="2" borderId="2" xfId="0" applyFont="1" applyFill="1" applyBorder="1" applyAlignment="1">
      <alignment horizontal="left"/>
    </xf>
    <xf numFmtId="2" fontId="0" fillId="5" borderId="1" xfId="0" applyNumberFormat="1" applyFont="1" applyFill="1" applyBorder="1"/>
    <xf numFmtId="0" fontId="2" fillId="2" borderId="2" xfId="0" applyFont="1" applyFill="1" applyBorder="1"/>
    <xf numFmtId="0" fontId="0" fillId="5" borderId="1" xfId="0" applyFont="1" applyFill="1" applyBorder="1" applyAlignment="1">
      <alignment horizontal="center" wrapText="1"/>
    </xf>
    <xf numFmtId="11" fontId="5" fillId="2" borderId="1" xfId="0" applyNumberFormat="1" applyFont="1" applyFill="1" applyBorder="1"/>
    <xf numFmtId="11" fontId="0" fillId="4" borderId="1" xfId="0" applyNumberFormat="1" applyFill="1" applyBorder="1"/>
    <xf numFmtId="0" fontId="0" fillId="6" borderId="1" xfId="0" applyFill="1" applyBorder="1"/>
    <xf numFmtId="0" fontId="0" fillId="7" borderId="1" xfId="0" applyFill="1" applyBorder="1"/>
    <xf numFmtId="1" fontId="0" fillId="2" borderId="1" xfId="0" applyNumberFormat="1" applyFill="1" applyBorder="1"/>
    <xf numFmtId="0" fontId="0" fillId="8" borderId="1" xfId="0" applyFill="1" applyBorder="1"/>
    <xf numFmtId="0" fontId="5" fillId="4" borderId="1" xfId="0" applyFont="1" applyFill="1" applyBorder="1"/>
    <xf numFmtId="11" fontId="0" fillId="7" borderId="1" xfId="0" applyNumberFormat="1" applyFill="1" applyBorder="1"/>
    <xf numFmtId="0" fontId="0" fillId="2" borderId="7" xfId="0" applyFill="1" applyBorder="1" applyAlignment="1">
      <alignment horizontal="left" vertical="top"/>
    </xf>
    <xf numFmtId="0" fontId="0" fillId="2" borderId="5" xfId="0" applyFill="1" applyBorder="1"/>
    <xf numFmtId="0" fontId="0" fillId="2" borderId="6" xfId="0" applyFill="1" applyBorder="1"/>
    <xf numFmtId="11" fontId="0" fillId="6" borderId="1" xfId="0" applyNumberFormat="1" applyFill="1" applyBorder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4" xfId="0" applyFont="1" applyFill="1" applyBorder="1"/>
    <xf numFmtId="0" fontId="0" fillId="8" borderId="9" xfId="0" applyFill="1" applyBorder="1" applyAlignment="1">
      <alignment horizontal="left" vertical="center"/>
    </xf>
    <xf numFmtId="0" fontId="0" fillId="8" borderId="10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1" xfId="0" applyFill="1" applyBorder="1"/>
    <xf numFmtId="0" fontId="0" fillId="9" borderId="1" xfId="0" applyFont="1" applyFill="1" applyBorder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97775-94AA-8444-9DC1-9234C03B008E}">
  <dimension ref="A1:AA42"/>
  <sheetViews>
    <sheetView tabSelected="1" topLeftCell="H1" zoomScale="150" zoomScaleNormal="150" zoomScalePageLayoutView="150" workbookViewId="0">
      <selection activeCell="T7" sqref="T7"/>
    </sheetView>
  </sheetViews>
  <sheetFormatPr baseColWidth="10" defaultRowHeight="16" x14ac:dyDescent="0.2"/>
  <cols>
    <col min="1" max="1" width="10.5" style="1" customWidth="1"/>
    <col min="2" max="2" width="10.83203125" style="1"/>
    <col min="3" max="3" width="9.33203125" style="1" customWidth="1"/>
    <col min="4" max="4" width="34.83203125" style="1" customWidth="1"/>
    <col min="5" max="5" width="20.33203125" style="1" customWidth="1"/>
    <col min="6" max="6" width="14.1640625" style="1" customWidth="1"/>
    <col min="7" max="7" width="27.5" style="1" customWidth="1"/>
    <col min="8" max="8" width="2.5" style="1" customWidth="1"/>
    <col min="9" max="9" width="30.6640625" style="1" customWidth="1"/>
    <col min="10" max="10" width="12.33203125" style="1" customWidth="1"/>
    <col min="11" max="11" width="15.1640625" style="1" customWidth="1"/>
    <col min="12" max="12" width="5" style="1" customWidth="1"/>
    <col min="13" max="13" width="33.5" style="1" bestFit="1" customWidth="1"/>
    <col min="14" max="14" width="8.33203125" style="1" customWidth="1"/>
    <col min="15" max="15" width="18.83203125" style="1" customWidth="1"/>
    <col min="16" max="16" width="11" style="1" customWidth="1"/>
    <col min="17" max="17" width="9.1640625" style="1" customWidth="1"/>
    <col min="18" max="21" width="10.83203125" style="1"/>
    <col min="22" max="22" width="12.6640625" style="1" customWidth="1"/>
    <col min="23" max="23" width="13.33203125" style="1" customWidth="1"/>
    <col min="24" max="16384" width="10.83203125" style="1"/>
  </cols>
  <sheetData>
    <row r="1" spans="2:15" x14ac:dyDescent="0.2">
      <c r="B1" s="1" t="s">
        <v>0</v>
      </c>
      <c r="E1" s="19" t="s">
        <v>15</v>
      </c>
      <c r="G1" s="1" t="s">
        <v>7</v>
      </c>
      <c r="M1" s="1" t="s">
        <v>30</v>
      </c>
    </row>
    <row r="2" spans="2:15" x14ac:dyDescent="0.2">
      <c r="B2" s="1" t="s">
        <v>96</v>
      </c>
      <c r="E2" s="3" t="s">
        <v>8</v>
      </c>
      <c r="M2" s="1" t="s">
        <v>31</v>
      </c>
    </row>
    <row r="3" spans="2:15" x14ac:dyDescent="0.2">
      <c r="B3" s="1" t="s">
        <v>35</v>
      </c>
      <c r="E3" s="20" t="s">
        <v>9</v>
      </c>
    </row>
    <row r="4" spans="2:15" x14ac:dyDescent="0.2">
      <c r="B4" s="1" t="s">
        <v>69</v>
      </c>
    </row>
    <row r="6" spans="2:15" ht="16" customHeight="1" thickBot="1" x14ac:dyDescent="0.25">
      <c r="C6" s="77" t="s">
        <v>4</v>
      </c>
      <c r="D6" s="78"/>
      <c r="E6" s="81" t="s">
        <v>5</v>
      </c>
      <c r="F6" s="81"/>
      <c r="G6" s="82" t="s">
        <v>1</v>
      </c>
      <c r="N6" s="1" t="s">
        <v>65</v>
      </c>
    </row>
    <row r="7" spans="2:15" ht="16" customHeight="1" x14ac:dyDescent="0.2">
      <c r="C7" s="79"/>
      <c r="D7" s="80"/>
      <c r="E7" s="4" t="s">
        <v>2</v>
      </c>
      <c r="F7" s="4" t="s">
        <v>3</v>
      </c>
      <c r="G7" s="82"/>
      <c r="I7" s="76" t="s">
        <v>10</v>
      </c>
      <c r="J7" s="40" t="s">
        <v>61</v>
      </c>
      <c r="K7" s="40" t="s">
        <v>19</v>
      </c>
      <c r="M7" s="31"/>
      <c r="N7" s="38"/>
      <c r="O7" s="32"/>
    </row>
    <row r="8" spans="2:15" ht="17" thickBot="1" x14ac:dyDescent="0.25">
      <c r="C8" s="67" t="s">
        <v>95</v>
      </c>
      <c r="D8" s="68"/>
      <c r="E8" s="68"/>
      <c r="F8" s="68"/>
      <c r="G8" s="69"/>
      <c r="I8" s="76"/>
      <c r="J8" s="12" t="s">
        <v>62</v>
      </c>
      <c r="K8" s="12" t="s">
        <v>21</v>
      </c>
      <c r="M8" s="42"/>
      <c r="N8" s="43"/>
      <c r="O8" s="44"/>
    </row>
    <row r="9" spans="2:15" x14ac:dyDescent="0.2">
      <c r="C9" s="6" t="s">
        <v>17</v>
      </c>
      <c r="D9" s="7"/>
      <c r="E9" s="41" t="s">
        <v>99</v>
      </c>
      <c r="F9" s="8" t="s">
        <v>13</v>
      </c>
      <c r="G9" s="2"/>
      <c r="I9" s="2" t="s">
        <v>11</v>
      </c>
      <c r="J9" s="13"/>
      <c r="K9" s="13"/>
      <c r="M9" s="45"/>
      <c r="N9" s="46" t="s">
        <v>46</v>
      </c>
      <c r="O9" s="47" t="s">
        <v>53</v>
      </c>
    </row>
    <row r="10" spans="2:15" x14ac:dyDescent="0.2">
      <c r="C10" s="53" t="s">
        <v>54</v>
      </c>
      <c r="D10" s="9"/>
      <c r="E10" s="15">
        <f>E11*1000000000</f>
        <v>190000000000</v>
      </c>
      <c r="F10" s="5" t="s">
        <v>88</v>
      </c>
      <c r="G10" s="2"/>
      <c r="I10" s="2" t="s">
        <v>20</v>
      </c>
      <c r="J10" s="13">
        <v>95</v>
      </c>
      <c r="K10" s="13">
        <v>69</v>
      </c>
      <c r="M10" s="33" t="s">
        <v>40</v>
      </c>
      <c r="N10" s="30">
        <v>1</v>
      </c>
      <c r="O10" s="48">
        <v>1</v>
      </c>
    </row>
    <row r="11" spans="2:15" x14ac:dyDescent="0.2">
      <c r="C11" s="8"/>
      <c r="D11" s="9"/>
      <c r="E11" s="13">
        <f>IF(C_mat=I9,K9,IF(C_mat=I10,K10,IF(C_mat=I11,K11,IF(C_mat=I12,K12,IF(C_mat=I13,K13,IF(C_mat=I14,K14,IF(C_mat=I15,K15,IF(C_mat=I16,K16,IF(C_mat=I17,K17,IF(C_mat=I18,K18,IF(C_mat=I19,K19,IF(C_mat=I20,K20,IF(C_mat=I21,K21,IF(C_mat=I22,K22,IF(C_mat=I23,K23,IF(C_mat=I24,K24,IF(C_mat=I25,K25,IF(C_mat=I26,K26,"Error"))))))))))))))))))</f>
        <v>190</v>
      </c>
      <c r="F11" s="8" t="s">
        <v>21</v>
      </c>
      <c r="G11" s="2"/>
      <c r="I11" s="2" t="s">
        <v>97</v>
      </c>
      <c r="J11" s="13">
        <v>70</v>
      </c>
      <c r="K11" s="13">
        <v>117</v>
      </c>
      <c r="M11" s="33" t="s">
        <v>41</v>
      </c>
      <c r="N11" s="30">
        <v>0.5</v>
      </c>
      <c r="O11" s="34">
        <v>0.65</v>
      </c>
    </row>
    <row r="12" spans="2:15" x14ac:dyDescent="0.2">
      <c r="C12" s="53" t="s">
        <v>63</v>
      </c>
      <c r="D12" s="26"/>
      <c r="E12" s="13">
        <f>IF(C_mat=I9,J9,IF(C_mat=I10,J10,IF(C_mat=I11,J11,IF(C_mat=I12,J12,IF(C_mat=I13,J13,IF(C_mat=I14,J14,IF(C_mat=I15,J15,IF(C_mat=I16,J16,IF(C_mat=I17,J17,IF(C_mat=I18,J18,IF(C_mat=I19,J19,IF(C_mat=I20,J20,IF(C_mat=I21,J21,IF(C_mat=I22,J22,IF(C_mat=I23,J23,IF(C_mat=I24,J24,IF(C_mat=I25,J25,IF(C_mat=I26,J26,"Error"))))))))))))))))))</f>
        <v>502</v>
      </c>
      <c r="F12" s="25" t="s">
        <v>62</v>
      </c>
      <c r="G12" s="2" t="s">
        <v>64</v>
      </c>
      <c r="I12" s="2" t="s">
        <v>98</v>
      </c>
      <c r="J12" s="13">
        <v>45</v>
      </c>
      <c r="K12" s="13">
        <v>2</v>
      </c>
      <c r="M12" s="33" t="s">
        <v>42</v>
      </c>
      <c r="N12" s="30">
        <v>0.70699999999999996</v>
      </c>
      <c r="O12" s="34">
        <v>0.8</v>
      </c>
    </row>
    <row r="13" spans="2:15" ht="17" x14ac:dyDescent="0.2">
      <c r="C13" s="22" t="s">
        <v>16</v>
      </c>
      <c r="D13" s="23"/>
      <c r="E13" s="54" t="s">
        <v>40</v>
      </c>
      <c r="F13" s="24" t="s">
        <v>13</v>
      </c>
      <c r="G13" s="2"/>
      <c r="I13" s="2" t="s">
        <v>99</v>
      </c>
      <c r="J13" s="13">
        <v>502</v>
      </c>
      <c r="K13" s="13">
        <v>190</v>
      </c>
      <c r="M13" s="33" t="s">
        <v>43</v>
      </c>
      <c r="N13" s="30">
        <v>2</v>
      </c>
      <c r="O13" s="34">
        <v>2.1</v>
      </c>
    </row>
    <row r="14" spans="2:15" x14ac:dyDescent="0.2">
      <c r="C14" s="27" t="s">
        <v>56</v>
      </c>
      <c r="D14" s="28"/>
      <c r="E14" s="25">
        <f>IF(select_boundary=M10, N10, IF(select_boundary=M11, N11, IF( select_boundary = M12, N12, IF(select_boundary=M13, N13, IF(select_boundary=M14, N14, IF(select_boundary=M15, N15, "Error"))))))</f>
        <v>1</v>
      </c>
      <c r="F14" s="25"/>
      <c r="G14" s="2"/>
      <c r="I14" s="2" t="s">
        <v>100</v>
      </c>
      <c r="J14" s="13">
        <v>250</v>
      </c>
      <c r="K14" s="13">
        <v>200</v>
      </c>
      <c r="M14" s="33" t="s">
        <v>44</v>
      </c>
      <c r="N14" s="30">
        <v>1</v>
      </c>
      <c r="O14" s="34">
        <v>1.2</v>
      </c>
    </row>
    <row r="15" spans="2:15" ht="17" thickBot="1" x14ac:dyDescent="0.25">
      <c r="C15" s="27" t="s">
        <v>55</v>
      </c>
      <c r="D15" s="28"/>
      <c r="E15" s="25">
        <f>IF(select_boundary=M10, O10, IF(select_boundary=M11, O11, IF( select_boundary = M12, O12, IF(select_boundary=M13, O13, IF(select_boundary=M14, O14, IF(select_boundary=M15, O15, "Error"))))))</f>
        <v>1</v>
      </c>
      <c r="F15" s="25"/>
      <c r="G15" s="2"/>
      <c r="I15" s="2" t="s">
        <v>101</v>
      </c>
      <c r="J15" s="13">
        <v>730</v>
      </c>
      <c r="K15" s="13">
        <v>110</v>
      </c>
      <c r="M15" s="35" t="s">
        <v>45</v>
      </c>
      <c r="N15" s="36">
        <v>2</v>
      </c>
      <c r="O15" s="37">
        <v>2</v>
      </c>
    </row>
    <row r="16" spans="2:15" x14ac:dyDescent="0.2">
      <c r="C16" s="50" t="s">
        <v>57</v>
      </c>
      <c r="D16" s="49"/>
      <c r="E16" s="52" t="s">
        <v>53</v>
      </c>
      <c r="F16" s="25"/>
      <c r="G16" s="2"/>
      <c r="I16" s="2"/>
      <c r="J16" s="13"/>
      <c r="K16" s="13"/>
    </row>
    <row r="17" spans="3:27" x14ac:dyDescent="0.2">
      <c r="C17" s="51" t="s">
        <v>58</v>
      </c>
      <c r="D17" s="28"/>
      <c r="E17" s="25">
        <f>IF(select_Cconst=N9,E14,IF(select_Cconst=O9,E15,"Error"))</f>
        <v>1</v>
      </c>
      <c r="F17" s="25"/>
      <c r="G17" s="2"/>
      <c r="I17" s="2"/>
      <c r="J17" s="13"/>
      <c r="K17" s="13"/>
      <c r="M17" s="85" t="s">
        <v>51</v>
      </c>
      <c r="N17" s="60" t="s">
        <v>23</v>
      </c>
      <c r="O17" s="60" t="s">
        <v>52</v>
      </c>
      <c r="P17" s="60" t="s">
        <v>39</v>
      </c>
      <c r="Q17" s="60" t="s">
        <v>77</v>
      </c>
      <c r="R17" s="60" t="s">
        <v>37</v>
      </c>
      <c r="S17" s="91" t="s">
        <v>79</v>
      </c>
      <c r="T17" s="92"/>
      <c r="U17" s="93"/>
      <c r="V17" s="94" t="s">
        <v>76</v>
      </c>
      <c r="W17" s="95"/>
      <c r="X17" s="96" t="s">
        <v>102</v>
      </c>
      <c r="Y17" s="97"/>
      <c r="Z17" s="97"/>
      <c r="AA17" s="98"/>
    </row>
    <row r="18" spans="3:27" x14ac:dyDescent="0.2">
      <c r="C18" s="83" t="s">
        <v>18</v>
      </c>
      <c r="D18" s="84"/>
      <c r="E18" s="10">
        <v>0.24099999999999999</v>
      </c>
      <c r="F18" s="5" t="s">
        <v>34</v>
      </c>
      <c r="G18" s="2"/>
      <c r="I18" s="2"/>
      <c r="J18" s="13"/>
      <c r="K18" s="13"/>
      <c r="M18" s="86"/>
      <c r="N18" s="60" t="s">
        <v>50</v>
      </c>
      <c r="O18" s="60" t="s">
        <v>38</v>
      </c>
      <c r="P18" s="60" t="s">
        <v>80</v>
      </c>
      <c r="Q18" s="60" t="s">
        <v>78</v>
      </c>
      <c r="R18" s="60" t="s">
        <v>78</v>
      </c>
      <c r="S18" s="58" t="s">
        <v>73</v>
      </c>
      <c r="T18" s="58" t="s">
        <v>74</v>
      </c>
      <c r="U18" s="58" t="s">
        <v>75</v>
      </c>
      <c r="V18" s="57" t="s">
        <v>87</v>
      </c>
      <c r="W18" s="57" t="s">
        <v>75</v>
      </c>
      <c r="X18" s="99" t="s">
        <v>74</v>
      </c>
      <c r="Y18" s="99" t="s">
        <v>73</v>
      </c>
      <c r="Z18" s="99" t="s">
        <v>103</v>
      </c>
      <c r="AA18" s="99" t="s">
        <v>104</v>
      </c>
    </row>
    <row r="19" spans="3:27" x14ac:dyDescent="0.2">
      <c r="C19" s="8" t="s">
        <v>49</v>
      </c>
      <c r="D19" s="9"/>
      <c r="E19" s="21" t="s">
        <v>24</v>
      </c>
      <c r="F19" s="8" t="s">
        <v>13</v>
      </c>
      <c r="G19" s="2"/>
      <c r="I19" s="2"/>
      <c r="J19" s="13"/>
      <c r="K19" s="13"/>
      <c r="M19" s="2" t="s">
        <v>22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3:27" x14ac:dyDescent="0.2">
      <c r="C20" s="8" t="s">
        <v>72</v>
      </c>
      <c r="D20" s="9"/>
      <c r="E20" s="15">
        <f>IF(select_geom=M19,N19,IF(select_geom=M20,N20,IF(select_geom=M21,N21,IF(select_geom=M22,N22,IF(select_geom=M23,N23,IF(select_geom=M24,N24,IF(select_geom=M25,N25,IF(select_geom=M26,N26,"Error"))))))))</f>
        <v>3.4685952133333324E-8</v>
      </c>
      <c r="F20" s="8" t="s">
        <v>50</v>
      </c>
      <c r="G20" s="2" t="s">
        <v>81</v>
      </c>
      <c r="I20" s="2"/>
      <c r="J20" s="13"/>
      <c r="K20" s="13"/>
      <c r="M20" s="58" t="s">
        <v>24</v>
      </c>
      <c r="N20" s="62">
        <f>MIN(Q20:R20)/1000000000000</f>
        <v>3.4685952133333324E-8</v>
      </c>
      <c r="O20" s="62">
        <f>P20/1000000</f>
        <v>6.4515999999999998E-4</v>
      </c>
      <c r="P20" s="59">
        <f>S20*T20</f>
        <v>645.16</v>
      </c>
      <c r="Q20" s="59">
        <f>(1/12)*S20*(T20^3)</f>
        <v>34685.952133333325</v>
      </c>
      <c r="R20" s="59">
        <f>(1/12)*T20*(S20^3)</f>
        <v>34685.952133333325</v>
      </c>
      <c r="S20" s="61">
        <v>25.4</v>
      </c>
      <c r="T20" s="61">
        <v>25.4</v>
      </c>
      <c r="U20" s="2"/>
      <c r="V20" s="2"/>
      <c r="W20" s="2"/>
      <c r="X20" s="2"/>
      <c r="Y20" s="2"/>
      <c r="Z20" s="2"/>
      <c r="AA20" s="2"/>
    </row>
    <row r="21" spans="3:27" x14ac:dyDescent="0.2">
      <c r="C21" s="25" t="s">
        <v>47</v>
      </c>
      <c r="D21" s="26"/>
      <c r="E21" s="15">
        <f>IF(select_geom=M19,O19,IF(select_geom=M20,O20,IF(select_geom=M21,O21,IF(select_geom=M22,O22,IF(select_geom=M23,O23,IF(select_geom=M24,O24,IF(select_geom=M25,O25,IF(select_geom=M26,O26,"Error"))))))))</f>
        <v>6.4515999999999998E-4</v>
      </c>
      <c r="F21" s="25" t="s">
        <v>38</v>
      </c>
      <c r="G21" s="2"/>
      <c r="I21" s="2"/>
      <c r="J21" s="13"/>
      <c r="K21" s="13"/>
      <c r="M21" s="58" t="s">
        <v>25</v>
      </c>
      <c r="N21" s="62">
        <f>MIN(Q21:R21)/1000000000000</f>
        <v>1.1807500000000001E-9</v>
      </c>
      <c r="O21" s="62">
        <f>P21/1000000</f>
        <v>8.1000000000000004E-5</v>
      </c>
      <c r="P21" s="59">
        <f>(S21*T21 - (S21-2*U21)*(T21-2*U21))</f>
        <v>81</v>
      </c>
      <c r="Q21" s="59">
        <f>(1/12)*S21*(T21^3) - (1/12)*(S21 - 2*U21)*((T21-2*U21)^3)</f>
        <v>3800.7499999999995</v>
      </c>
      <c r="R21" s="59">
        <f>(1/12)*T21*(S21^3)-(1/12)*(T21-2*U21)*((S21-2*U21)^3)</f>
        <v>1180.75</v>
      </c>
      <c r="S21" s="61">
        <v>10</v>
      </c>
      <c r="T21" s="61">
        <v>20</v>
      </c>
      <c r="U21" s="61">
        <v>1.5</v>
      </c>
      <c r="V21" s="2"/>
      <c r="W21" s="2"/>
      <c r="X21" s="2"/>
      <c r="Y21" s="2"/>
      <c r="Z21" s="2"/>
      <c r="AA21" s="2"/>
    </row>
    <row r="22" spans="3:27" x14ac:dyDescent="0.2">
      <c r="C22" s="24" t="s">
        <v>29</v>
      </c>
      <c r="D22" s="9"/>
      <c r="E22" s="39" t="s">
        <v>31</v>
      </c>
      <c r="F22" s="8" t="s">
        <v>32</v>
      </c>
      <c r="G22" s="2"/>
      <c r="I22" s="2"/>
      <c r="J22" s="13"/>
      <c r="K22" s="13"/>
      <c r="M22" s="57" t="s">
        <v>26</v>
      </c>
      <c r="N22" s="66">
        <f>Q22/1000000000000</f>
        <v>2.0431712325908852E-8</v>
      </c>
      <c r="O22" s="66">
        <f>P22/1000000</f>
        <v>5.0670747909749769E-4</v>
      </c>
      <c r="P22" s="14">
        <f>PI()* (V22/2)^2</f>
        <v>506.7074790974977</v>
      </c>
      <c r="Q22" s="14">
        <f>(PI()/64)*(V22^4)</f>
        <v>20431.712325908851</v>
      </c>
      <c r="R22" s="2"/>
      <c r="S22" s="2"/>
      <c r="T22" s="2"/>
      <c r="U22" s="2"/>
      <c r="V22" s="3">
        <v>25.4</v>
      </c>
      <c r="W22" s="2"/>
      <c r="X22" s="2"/>
      <c r="Y22" s="2"/>
      <c r="Z22" s="2"/>
      <c r="AA22" s="2"/>
    </row>
    <row r="23" spans="3:27" x14ac:dyDescent="0.2">
      <c r="C23" s="25" t="s">
        <v>70</v>
      </c>
      <c r="D23" s="7"/>
      <c r="E23" s="56">
        <v>1.67E-9</v>
      </c>
      <c r="F23" s="8" t="s">
        <v>50</v>
      </c>
      <c r="G23" s="2"/>
      <c r="I23" s="2"/>
      <c r="J23" s="13"/>
      <c r="K23" s="13"/>
      <c r="M23" s="57" t="s">
        <v>27</v>
      </c>
      <c r="N23" s="66">
        <f>Q23/1000000000000</f>
        <v>9.6281960850893199E-9</v>
      </c>
      <c r="O23" s="66">
        <f>P23/1000000</f>
        <v>1.445132620651305E-4</v>
      </c>
      <c r="P23" s="14">
        <f>(PI()*(V23/2)^2)- (PI()*( (V23-2*W23)/2)^2)</f>
        <v>144.5132620651305</v>
      </c>
      <c r="Q23" s="14">
        <f>(PI()/64)*((V23^4)-((V23-2*W23)^4))</f>
        <v>9628.1960850893192</v>
      </c>
      <c r="R23" s="2"/>
      <c r="S23" s="2"/>
      <c r="T23" s="2"/>
      <c r="U23" s="2"/>
      <c r="V23" s="3">
        <v>25</v>
      </c>
      <c r="W23" s="3">
        <v>2</v>
      </c>
      <c r="X23" s="2"/>
      <c r="Y23" s="2"/>
      <c r="Z23" s="2"/>
      <c r="AA23" s="2"/>
    </row>
    <row r="24" spans="3:27" x14ac:dyDescent="0.2">
      <c r="C24" s="25" t="s">
        <v>48</v>
      </c>
      <c r="D24" s="26"/>
      <c r="E24" s="56">
        <v>2.0000000000000001E-4</v>
      </c>
      <c r="F24" s="25" t="s">
        <v>38</v>
      </c>
      <c r="G24" s="2"/>
      <c r="I24" s="2"/>
      <c r="J24" s="13"/>
      <c r="K24" s="13"/>
      <c r="M24" s="100" t="s">
        <v>102</v>
      </c>
      <c r="N24" s="100"/>
      <c r="O24" s="100"/>
      <c r="P24" s="2"/>
      <c r="Q24" s="2"/>
      <c r="R24" s="2"/>
      <c r="S24" s="2"/>
      <c r="T24" s="2"/>
      <c r="U24" s="2"/>
      <c r="V24" s="2"/>
      <c r="W24" s="2"/>
      <c r="X24" s="3"/>
      <c r="Y24" s="3"/>
      <c r="Z24" s="3"/>
      <c r="AA24" s="3"/>
    </row>
    <row r="25" spans="3:27" x14ac:dyDescent="0.2">
      <c r="C25" s="53" t="s">
        <v>71</v>
      </c>
      <c r="D25" s="23"/>
      <c r="E25" s="15">
        <f>IF(select_overide="Yes",I_overide, IF(select_overide="No",I_table, "Error"))</f>
        <v>3.4685952133333324E-8</v>
      </c>
      <c r="F25" s="24" t="s">
        <v>50</v>
      </c>
      <c r="G25" s="2"/>
      <c r="I25" s="2"/>
      <c r="J25" s="13"/>
      <c r="K25" s="13"/>
      <c r="M25" s="2" t="s">
        <v>82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3:27" ht="16" customHeight="1" x14ac:dyDescent="0.2">
      <c r="C26" s="53" t="s">
        <v>59</v>
      </c>
      <c r="D26" s="28"/>
      <c r="E26" s="15">
        <f>IF(select_overide="Yes",A_overide, IF(select_overide="No",E21, "Error"))</f>
        <v>6.4515999999999998E-4</v>
      </c>
      <c r="F26" s="25" t="s">
        <v>38</v>
      </c>
      <c r="G26" s="2"/>
      <c r="I26" s="2"/>
      <c r="J26" s="13"/>
      <c r="K26" s="13"/>
      <c r="M26" s="2" t="s">
        <v>28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3:27" x14ac:dyDescent="0.2">
      <c r="C27" s="53" t="s">
        <v>60</v>
      </c>
      <c r="D27" s="28"/>
      <c r="E27" s="15">
        <f>SQRT(I_active/A_active)</f>
        <v>7.3323484187082467E-3</v>
      </c>
      <c r="F27" s="25" t="s">
        <v>34</v>
      </c>
      <c r="G27" s="2"/>
    </row>
    <row r="28" spans="3:27" x14ac:dyDescent="0.2">
      <c r="C28" s="67" t="s">
        <v>33</v>
      </c>
      <c r="D28" s="68"/>
      <c r="E28" s="68"/>
      <c r="F28" s="68"/>
      <c r="G28" s="69"/>
    </row>
    <row r="29" spans="3:27" x14ac:dyDescent="0.2">
      <c r="C29" s="25" t="s">
        <v>67</v>
      </c>
      <c r="D29" s="26"/>
      <c r="E29" s="59">
        <f>L_column/k_active</f>
        <v>32.868050757803104</v>
      </c>
      <c r="F29" s="2" t="s">
        <v>84</v>
      </c>
      <c r="G29" s="2" t="s">
        <v>68</v>
      </c>
    </row>
    <row r="30" spans="3:27" x14ac:dyDescent="0.2">
      <c r="C30" s="64" t="s">
        <v>90</v>
      </c>
      <c r="D30" s="65"/>
      <c r="E30" s="59" t="str">
        <f>IF(E29&lt;=80,"Intermdiate Column",IF((AND(E29&gt;80,E29&lt;120)),"Maybe Intermediate",IF(E29&gt;=120,"Pass Slender Test","Error")))</f>
        <v>Intermdiate Column</v>
      </c>
      <c r="F30" s="25"/>
      <c r="G30" s="2"/>
    </row>
    <row r="31" spans="3:27" x14ac:dyDescent="0.2">
      <c r="C31" s="87" t="s">
        <v>36</v>
      </c>
      <c r="D31" s="88"/>
      <c r="E31" s="16">
        <f>((PI()^2)*E_youngmod*A_active)/(   ( (L_column*C_active)/k_active)^2)</f>
        <v>1119883.5920165472</v>
      </c>
      <c r="F31" s="25" t="s">
        <v>6</v>
      </c>
      <c r="G31" s="2"/>
    </row>
    <row r="32" spans="3:27" x14ac:dyDescent="0.2">
      <c r="C32" s="89"/>
      <c r="D32" s="90"/>
      <c r="E32" s="17">
        <f>Fbuckle/4.44822</f>
        <v>251759.93813627635</v>
      </c>
      <c r="F32" s="25" t="s">
        <v>12</v>
      </c>
      <c r="G32" s="2"/>
    </row>
    <row r="33" spans="1:7" x14ac:dyDescent="0.2">
      <c r="C33" s="25" t="s">
        <v>83</v>
      </c>
      <c r="D33" s="26"/>
      <c r="E33" s="16">
        <f>(Fbuckle/A_active)/1000000</f>
        <v>1735.8230392717269</v>
      </c>
      <c r="F33" s="2" t="s">
        <v>62</v>
      </c>
      <c r="G33" s="2"/>
    </row>
    <row r="34" spans="1:7" x14ac:dyDescent="0.2">
      <c r="A34" s="18"/>
      <c r="C34" s="63" t="s">
        <v>85</v>
      </c>
      <c r="D34" s="29"/>
      <c r="E34" s="11" t="str">
        <f>IF(E33&gt;(0.5*E12),"FAIL",IF(E33&lt;=(0.5*E12),"PASS","Error"))</f>
        <v>FAIL</v>
      </c>
      <c r="F34" s="25"/>
      <c r="G34" s="2" t="s">
        <v>86</v>
      </c>
    </row>
    <row r="35" spans="1:7" x14ac:dyDescent="0.2">
      <c r="A35" s="18"/>
      <c r="C35" s="67" t="s">
        <v>91</v>
      </c>
      <c r="D35" s="68"/>
      <c r="E35" s="68"/>
      <c r="F35" s="68"/>
      <c r="G35" s="69"/>
    </row>
    <row r="36" spans="1:7" x14ac:dyDescent="0.2">
      <c r="A36" s="18"/>
      <c r="C36" s="25" t="s">
        <v>92</v>
      </c>
      <c r="D36" s="26"/>
      <c r="E36" s="16">
        <f xml:space="preserve"> ((sigma_yield*1000000)-  (1/E_youngmod)*( ( ((sigma_yield*1000000)/(2*PI()))^2))* (( (C_active*L_column)/k_active)^2))/1000000</f>
        <v>465.70540165981879</v>
      </c>
      <c r="F36" s="2" t="s">
        <v>62</v>
      </c>
      <c r="G36" s="2" t="s">
        <v>94</v>
      </c>
    </row>
    <row r="37" spans="1:7" x14ac:dyDescent="0.2">
      <c r="A37" s="18"/>
      <c r="C37" s="64" t="s">
        <v>93</v>
      </c>
      <c r="D37" s="65"/>
      <c r="E37" s="55">
        <f>A_active*(E36*1000000)</f>
        <v>300454.49693484866</v>
      </c>
      <c r="F37" s="25" t="s">
        <v>6</v>
      </c>
      <c r="G37" s="2" t="s">
        <v>94</v>
      </c>
    </row>
    <row r="38" spans="1:7" x14ac:dyDescent="0.2">
      <c r="A38" s="18"/>
      <c r="C38" s="67" t="s">
        <v>14</v>
      </c>
      <c r="D38" s="68"/>
      <c r="E38" s="68"/>
      <c r="F38" s="68"/>
      <c r="G38" s="69"/>
    </row>
    <row r="39" spans="1:7" x14ac:dyDescent="0.2">
      <c r="C39" s="70" t="s">
        <v>66</v>
      </c>
      <c r="D39" s="71"/>
      <c r="E39" s="71"/>
      <c r="F39" s="71"/>
      <c r="G39" s="72"/>
    </row>
    <row r="40" spans="1:7" x14ac:dyDescent="0.2">
      <c r="C40" s="70" t="s">
        <v>89</v>
      </c>
      <c r="D40" s="71"/>
      <c r="E40" s="71"/>
      <c r="F40" s="71"/>
      <c r="G40" s="72"/>
    </row>
    <row r="41" spans="1:7" x14ac:dyDescent="0.2">
      <c r="C41" s="73"/>
      <c r="D41" s="74"/>
      <c r="E41" s="74"/>
      <c r="F41" s="74"/>
      <c r="G41" s="75"/>
    </row>
    <row r="42" spans="1:7" x14ac:dyDescent="0.2">
      <c r="C42" s="73"/>
      <c r="D42" s="74"/>
      <c r="E42" s="74"/>
      <c r="F42" s="74"/>
      <c r="G42" s="75"/>
    </row>
  </sheetData>
  <mergeCells count="18">
    <mergeCell ref="X17:AA17"/>
    <mergeCell ref="M17:M18"/>
    <mergeCell ref="C31:D32"/>
    <mergeCell ref="S17:U17"/>
    <mergeCell ref="V17:W17"/>
    <mergeCell ref="C35:G35"/>
    <mergeCell ref="I7:I8"/>
    <mergeCell ref="C28:G28"/>
    <mergeCell ref="C6:D7"/>
    <mergeCell ref="E6:F6"/>
    <mergeCell ref="G6:G7"/>
    <mergeCell ref="C8:G8"/>
    <mergeCell ref="C18:D18"/>
    <mergeCell ref="C38:G38"/>
    <mergeCell ref="C40:G40"/>
    <mergeCell ref="C42:G42"/>
    <mergeCell ref="C41:G41"/>
    <mergeCell ref="C39:G39"/>
  </mergeCells>
  <dataValidations count="5">
    <dataValidation type="list" allowBlank="1" showInputMessage="1" showErrorMessage="1" sqref="E19" xr:uid="{BEB45FE7-3A76-9A4B-91AA-F76011D7423C}">
      <formula1>$M$19:$M$26</formula1>
    </dataValidation>
    <dataValidation type="list" allowBlank="1" showInputMessage="1" showErrorMessage="1" sqref="E22" xr:uid="{FB0D7EAD-32F8-1D43-93B7-2359C99ABF68}">
      <formula1>$M$1:$M$2</formula1>
    </dataValidation>
    <dataValidation type="list" allowBlank="1" showInputMessage="1" showErrorMessage="1" sqref="E16" xr:uid="{6CC7A43E-3020-A545-BA7C-1B84940C7159}">
      <formula1>$N$9:$O$9</formula1>
    </dataValidation>
    <dataValidation type="list" allowBlank="1" showInputMessage="1" showErrorMessage="1" sqref="E9:E11" xr:uid="{ECF76D3E-FCC9-4A4E-A865-7C73621575D4}">
      <formula1>$I$9:$I$26</formula1>
    </dataValidation>
    <dataValidation type="list" allowBlank="1" showInputMessage="1" showErrorMessage="1" sqref="E13" xr:uid="{62516A1F-60ED-1843-9FA7-0330305B476F}">
      <formula1>$M$10:$M$15</formula1>
    </dataValidation>
  </dataValidation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Euler Buckling</vt:lpstr>
      <vt:lpstr>A_active</vt:lpstr>
      <vt:lpstr>A_overide</vt:lpstr>
      <vt:lpstr>A_table</vt:lpstr>
      <vt:lpstr>C_active</vt:lpstr>
      <vt:lpstr>C_mat</vt:lpstr>
      <vt:lpstr>E_youngmod</vt:lpstr>
      <vt:lpstr>Fbuckle</vt:lpstr>
      <vt:lpstr>I_active</vt:lpstr>
      <vt:lpstr>I_overide</vt:lpstr>
      <vt:lpstr>I_table</vt:lpstr>
      <vt:lpstr>k_active</vt:lpstr>
      <vt:lpstr>L_column</vt:lpstr>
      <vt:lpstr>mode</vt:lpstr>
      <vt:lpstr>select_boundary</vt:lpstr>
      <vt:lpstr>select_Cconst</vt:lpstr>
      <vt:lpstr>select_geom</vt:lpstr>
      <vt:lpstr>select_overide</vt:lpstr>
      <vt:lpstr>sigma_yield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Folkers Rojas</dc:creator>
  <cp:lastModifiedBy>Microsoft Office User</cp:lastModifiedBy>
  <dcterms:created xsi:type="dcterms:W3CDTF">2015-08-14T19:15:03Z</dcterms:created>
  <dcterms:modified xsi:type="dcterms:W3CDTF">2020-08-31T00:23:15Z</dcterms:modified>
</cp:coreProperties>
</file>